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Chad" sheetId="1" r:id="rId1"/>
    <sheet name="Rick" sheetId="2" r:id="rId2"/>
  </sheets>
  <definedNames/>
  <calcPr fullCalcOnLoad="1"/>
</workbook>
</file>

<file path=xl/sharedStrings.xml><?xml version="1.0" encoding="utf-8"?>
<sst xmlns="http://schemas.openxmlformats.org/spreadsheetml/2006/main" count="166" uniqueCount="69">
  <si>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</si>
  <si>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</si>
  <si>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</si>
  <si>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</si>
  <si>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</si>
  <si>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</si>
  <si>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</si>
  <si>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</si>
  <si>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</si>
  <si>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</si>
  <si>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</si>
  <si>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</si>
  <si>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</si>
  <si>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</si>
  <si>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</si>
  <si>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</si>
  <si>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</si>
  <si>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</si>
  <si>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</si>
  <si>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</si>
  <si>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</si>
  <si>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</si>
  <si>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</si>
  <si>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</si>
  <si>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</si>
  <si>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</si>
  <si>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</si>
  <si>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</si>
  <si>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</si>
  <si>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</si>
  <si>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</si>
  <si>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</si>
  <si>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</si>
  <si>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</si>
  <si>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</si>
  <si>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</si>
  <si>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</si>
  <si>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</si>
  <si>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</si>
  <si>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</si>
  <si>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</si>
  <si>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</si>
  <si>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</si>
  <si>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</si>
  <si>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</si>
  <si>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</si>
  <si>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</si>
  <si>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</si>
  <si>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</si>
  <si>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</si>
  <si>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</si>
  <si>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</si>
  <si>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</si>
  <si>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</si>
  <si>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M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</si>
  <si>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</si>
  <si>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</si>
  <si>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</si>
  <si>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</si>
  <si>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</si>
  <si>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</si>
  <si>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</si>
  <si>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</si>
  <si>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</si>
  <si>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R</t>
  </si>
  <si>
    <t>N</t>
  </si>
  <si>
    <t>v1.4</t>
  </si>
  <si>
    <t>(includes weather correction)</t>
  </si>
  <si>
    <t>(only for turbo/superchargers)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</si>
</sst>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43" fontId="0" fillId="0" borderId="0" xfId="15" applyAlignment="1">
      <alignment horizontal="right"/>
    </xf>
    <xf numFmtId="164" fontId="0" fillId="0" borderId="0" xfId="15" applyNumberFormat="1" applyAlignment="1">
      <alignment horizontal="center"/>
    </xf>
    <xf numFmtId="43" fontId="0" fillId="2" borderId="0" xfId="15" applyFill="1" applyBorder="1" applyAlignment="1" applyProtection="1">
      <alignment horizontal="righ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9" fontId="0" fillId="2" borderId="0" xfId="19" applyFill="1" applyBorder="1" applyAlignment="1" applyProtection="1">
      <alignment/>
      <protection/>
    </xf>
    <xf numFmtId="165" fontId="0" fillId="2" borderId="0" xfId="15" applyNumberFormat="1" applyFill="1" applyBorder="1" applyAlignment="1" applyProtection="1">
      <alignment/>
      <protection locked="0"/>
    </xf>
    <xf numFmtId="43" fontId="0" fillId="2" borderId="4" xfId="15" applyFill="1" applyBorder="1" applyAlignment="1" applyProtection="1">
      <alignment horizontal="righ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167" fontId="0" fillId="0" borderId="0" xfId="15" applyNumberFormat="1" applyAlignment="1">
      <alignment horizontal="righ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9">
      <selection activeCell="D33" sqref="D33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91" t="s">
        <v>44</v>
      </c>
      <c r="C2" s="92"/>
      <c r="D2" s="92"/>
      <c r="E2" s="92"/>
      <c r="F2" s="92"/>
      <c r="G2" s="92"/>
      <c r="H2" s="92"/>
      <c r="I2" s="92"/>
      <c r="J2" s="92"/>
      <c r="K2" s="93"/>
    </row>
    <row r="3" spans="2:11" ht="7.5" customHeight="1">
      <c r="B3" s="27"/>
      <c r="C3" s="28"/>
      <c r="D3" s="29"/>
      <c r="E3" s="30"/>
      <c r="F3" s="30"/>
      <c r="G3" s="31"/>
      <c r="H3" s="32"/>
      <c r="I3" s="33"/>
      <c r="J3" s="33"/>
      <c r="K3" s="34" t="s">
        <v>66</v>
      </c>
    </row>
    <row r="4" spans="2:11" ht="12.75">
      <c r="B4" s="27"/>
      <c r="C4" s="35" t="s">
        <v>30</v>
      </c>
      <c r="D4" s="29"/>
      <c r="E4" s="30"/>
      <c r="F4" s="30"/>
      <c r="G4" s="31"/>
      <c r="H4" s="32"/>
      <c r="I4" s="33"/>
      <c r="J4" s="33"/>
      <c r="K4" s="36"/>
    </row>
    <row r="5" spans="2:11" ht="7.5" customHeight="1">
      <c r="B5" s="27"/>
      <c r="C5" s="35"/>
      <c r="D5" s="29"/>
      <c r="E5" s="30"/>
      <c r="F5" s="30"/>
      <c r="G5" s="31"/>
      <c r="H5" s="32"/>
      <c r="I5" s="33"/>
      <c r="J5" s="33"/>
      <c r="K5" s="36"/>
    </row>
    <row r="6" spans="2:11" ht="12.75">
      <c r="B6" s="27"/>
      <c r="C6" s="28" t="s">
        <v>17</v>
      </c>
      <c r="D6" s="18">
        <v>3510</v>
      </c>
      <c r="E6" s="30" t="s">
        <v>0</v>
      </c>
      <c r="F6" s="30"/>
      <c r="G6" s="31"/>
      <c r="H6" s="38" t="s">
        <v>34</v>
      </c>
      <c r="I6" s="33"/>
      <c r="J6" s="33"/>
      <c r="K6" s="36"/>
    </row>
    <row r="7" spans="2:11" ht="12.75">
      <c r="B7" s="27"/>
      <c r="C7" s="28" t="s">
        <v>27</v>
      </c>
      <c r="D7" s="18">
        <v>3480</v>
      </c>
      <c r="E7" s="30" t="s">
        <v>0</v>
      </c>
      <c r="F7" s="30"/>
      <c r="G7" s="31"/>
      <c r="H7" s="38" t="s">
        <v>35</v>
      </c>
      <c r="I7" s="33"/>
      <c r="J7" s="33"/>
      <c r="K7" s="36"/>
    </row>
    <row r="8" spans="2:11" ht="12.75">
      <c r="B8" s="27"/>
      <c r="C8" s="28" t="s">
        <v>33</v>
      </c>
      <c r="D8" s="18" t="s">
        <v>54</v>
      </c>
      <c r="E8" s="39" t="s">
        <v>37</v>
      </c>
      <c r="F8" s="39"/>
      <c r="G8" s="31"/>
      <c r="H8" s="38" t="s">
        <v>50</v>
      </c>
      <c r="I8" s="40"/>
      <c r="J8" s="33"/>
      <c r="K8" s="36"/>
    </row>
    <row r="9" spans="2:11" ht="12.75">
      <c r="B9" s="27"/>
      <c r="C9" s="28"/>
      <c r="D9" s="37"/>
      <c r="E9" s="30"/>
      <c r="F9" s="30"/>
      <c r="G9" s="31"/>
      <c r="H9" s="38" t="s">
        <v>49</v>
      </c>
      <c r="I9" s="33"/>
      <c r="J9" s="33"/>
      <c r="K9" s="36"/>
    </row>
    <row r="10" spans="2:11" ht="12.75">
      <c r="B10" s="27"/>
      <c r="C10" s="28" t="s">
        <v>51</v>
      </c>
      <c r="D10" s="18" t="s">
        <v>64</v>
      </c>
      <c r="E10" s="30" t="s">
        <v>55</v>
      </c>
      <c r="F10" s="30"/>
      <c r="G10" s="31"/>
      <c r="H10" s="38" t="s">
        <v>53</v>
      </c>
      <c r="I10" s="33"/>
      <c r="J10" s="33"/>
      <c r="K10" s="36"/>
    </row>
    <row r="11" spans="2:11" ht="12.75">
      <c r="B11" s="27"/>
      <c r="C11" s="28"/>
      <c r="D11" s="37"/>
      <c r="E11" s="30"/>
      <c r="F11" s="30"/>
      <c r="G11" s="31"/>
      <c r="H11" s="38" t="s">
        <v>52</v>
      </c>
      <c r="I11" s="33"/>
      <c r="J11" s="33"/>
      <c r="K11" s="36"/>
    </row>
    <row r="12" spans="2:11" ht="12.75">
      <c r="B12" s="27"/>
      <c r="C12" s="28" t="s">
        <v>56</v>
      </c>
      <c r="D12" s="18" t="s">
        <v>65</v>
      </c>
      <c r="E12" s="30" t="s">
        <v>58</v>
      </c>
      <c r="F12" s="30"/>
      <c r="G12" s="31"/>
      <c r="H12" s="38" t="s">
        <v>57</v>
      </c>
      <c r="I12" s="33"/>
      <c r="J12" s="33"/>
      <c r="K12" s="36"/>
    </row>
    <row r="13" spans="2:11" ht="12.75">
      <c r="B13" s="27"/>
      <c r="C13" s="28" t="s">
        <v>16</v>
      </c>
      <c r="D13" s="18">
        <v>330</v>
      </c>
      <c r="E13" s="30" t="s">
        <v>15</v>
      </c>
      <c r="F13" s="30"/>
      <c r="G13" s="31"/>
      <c r="H13" s="38" t="s">
        <v>39</v>
      </c>
      <c r="I13" s="33"/>
      <c r="J13" s="33"/>
      <c r="K13" s="36"/>
    </row>
    <row r="14" spans="2:11" ht="12.75">
      <c r="B14" s="27"/>
      <c r="C14" s="28" t="s">
        <v>18</v>
      </c>
      <c r="D14" s="18">
        <v>229</v>
      </c>
      <c r="E14" s="30" t="s">
        <v>1</v>
      </c>
      <c r="F14" s="30"/>
      <c r="G14" s="31"/>
      <c r="H14" s="38" t="s">
        <v>36</v>
      </c>
      <c r="I14" s="33"/>
      <c r="J14" s="33"/>
      <c r="K14" s="36"/>
    </row>
    <row r="15" spans="2:11" ht="12.75">
      <c r="B15" s="27"/>
      <c r="C15" s="28" t="s">
        <v>40</v>
      </c>
      <c r="D15" s="41">
        <f>($D$14+$D$33)*$D$25*(IF($D$8="M",1.16,1.2)+IF($D$10="R",0.01,0)+IF($D$10="A",0.05,0))</f>
        <v>291.85888876689813</v>
      </c>
      <c r="E15" s="42" t="s">
        <v>38</v>
      </c>
      <c r="F15" s="43">
        <f>($D$14+$D$33)*$D$25*(IF($D$8="M",1.18,1.23)+IF($D$10="R",0.01,0)+IF($D$10="A",0.05,0))</f>
        <v>296.84792960052033</v>
      </c>
      <c r="G15" s="26"/>
      <c r="H15" s="38" t="s">
        <v>41</v>
      </c>
      <c r="I15" s="33"/>
      <c r="J15" s="33"/>
      <c r="K15" s="36"/>
    </row>
    <row r="16" spans="2:11" ht="12.75">
      <c r="B16" s="27"/>
      <c r="C16" s="28"/>
      <c r="D16" s="41"/>
      <c r="E16" s="30"/>
      <c r="F16" s="43"/>
      <c r="G16" s="31"/>
      <c r="H16" s="74" t="s">
        <v>67</v>
      </c>
      <c r="I16" s="33"/>
      <c r="J16" s="33"/>
      <c r="K16" s="36"/>
    </row>
    <row r="17" spans="2:11" ht="12.75">
      <c r="B17" s="27"/>
      <c r="C17" s="35" t="s">
        <v>29</v>
      </c>
      <c r="D17" s="29"/>
      <c r="E17" s="30"/>
      <c r="F17" s="30"/>
      <c r="G17" s="31"/>
      <c r="H17" s="32"/>
      <c r="I17" s="33"/>
      <c r="J17" s="33"/>
      <c r="K17" s="36"/>
    </row>
    <row r="18" spans="2:11" ht="7.5" customHeight="1">
      <c r="B18" s="27"/>
      <c r="C18" s="35"/>
      <c r="D18" s="29"/>
      <c r="E18" s="30"/>
      <c r="F18" s="30"/>
      <c r="G18" s="31"/>
      <c r="H18" s="32"/>
      <c r="I18" s="33"/>
      <c r="J18" s="33"/>
      <c r="K18" s="36"/>
    </row>
    <row r="19" spans="2:11" ht="12.75">
      <c r="B19" s="27"/>
      <c r="C19" s="28" t="s">
        <v>59</v>
      </c>
      <c r="D19" s="18">
        <v>0</v>
      </c>
      <c r="E19" s="30" t="s">
        <v>60</v>
      </c>
      <c r="F19" s="31"/>
      <c r="G19" s="44">
        <f>D19*2.036</f>
        <v>0</v>
      </c>
      <c r="H19" s="33" t="s">
        <v>48</v>
      </c>
      <c r="I19" s="40" t="s">
        <v>68</v>
      </c>
      <c r="J19" s="33"/>
      <c r="K19" s="36"/>
    </row>
    <row r="20" spans="2:11" ht="12.75" customHeight="1">
      <c r="B20" s="27"/>
      <c r="C20" s="28" t="s">
        <v>47</v>
      </c>
      <c r="D20" s="18">
        <v>78</v>
      </c>
      <c r="E20" s="30" t="s">
        <v>9</v>
      </c>
      <c r="F20" s="30"/>
      <c r="G20" s="25">
        <f>(D20-32)*(5/9)</f>
        <v>25.555555555555557</v>
      </c>
      <c r="H20" s="26" t="s">
        <v>10</v>
      </c>
      <c r="I20" s="33"/>
      <c r="J20" s="33"/>
      <c r="K20" s="36"/>
    </row>
    <row r="21" spans="2:11" ht="12.75">
      <c r="B21" s="27"/>
      <c r="C21" s="28" t="s">
        <v>46</v>
      </c>
      <c r="D21" s="18">
        <v>97</v>
      </c>
      <c r="E21" s="30" t="s">
        <v>9</v>
      </c>
      <c r="F21" s="30"/>
      <c r="G21" s="25">
        <f>(D21-32)*(5/9)</f>
        <v>36.111111111111114</v>
      </c>
      <c r="H21" s="26" t="s">
        <v>10</v>
      </c>
      <c r="I21" s="33"/>
      <c r="J21" s="33"/>
      <c r="K21" s="36"/>
    </row>
    <row r="22" spans="2:11" ht="12.75">
      <c r="B22" s="27"/>
      <c r="C22" s="28" t="s">
        <v>11</v>
      </c>
      <c r="D22" s="19">
        <v>0.45</v>
      </c>
      <c r="E22" s="30"/>
      <c r="F22" s="30"/>
      <c r="G22" s="33"/>
      <c r="H22" s="45"/>
      <c r="I22" s="33"/>
      <c r="J22" s="33"/>
      <c r="K22" s="36"/>
    </row>
    <row r="23" spans="2:11" ht="12.75">
      <c r="B23" s="27"/>
      <c r="C23" s="28" t="s">
        <v>63</v>
      </c>
      <c r="D23" s="20">
        <v>29.3</v>
      </c>
      <c r="E23" s="30" t="s">
        <v>48</v>
      </c>
      <c r="F23" s="30"/>
      <c r="G23" s="46">
        <f>(D23*$I$23)</f>
        <v>992.2119769999999</v>
      </c>
      <c r="H23" s="26" t="s">
        <v>7</v>
      </c>
      <c r="I23" s="33">
        <f>33.86389</f>
        <v>33.86389</v>
      </c>
      <c r="J23" s="30" t="s">
        <v>14</v>
      </c>
      <c r="K23" s="36"/>
    </row>
    <row r="24" spans="2:11" ht="12.75">
      <c r="B24" s="27"/>
      <c r="C24" s="28" t="s">
        <v>12</v>
      </c>
      <c r="D24" s="47">
        <f>6.1078*10^((7.5*G21)/(237.3+G21))*D22/I23</f>
        <v>0.7942043568305067</v>
      </c>
      <c r="E24" s="30" t="s">
        <v>48</v>
      </c>
      <c r="F24" s="30"/>
      <c r="G24" s="46">
        <f>(D24*$I$23)</f>
        <v>26.894848977229028</v>
      </c>
      <c r="H24" s="26" t="s">
        <v>7</v>
      </c>
      <c r="I24" s="33"/>
      <c r="J24" s="33"/>
      <c r="K24" s="36"/>
    </row>
    <row r="25" spans="2:11" ht="12.75">
      <c r="B25" s="27"/>
      <c r="C25" s="28" t="s">
        <v>8</v>
      </c>
      <c r="D25" s="48">
        <f>IF($D$12="A",1.18*((29.235+$G$19)/($D$23+$G$19-(($G$19/$D$23)*$D$24)))*(($G$21+273)/298)^(1/2)-0.18,1.18*(29.235/($D$23-$D$24))*(($G$21+273)/298)^(1/2)-0.18)</f>
        <v>1.0525402602578462</v>
      </c>
      <c r="E25" s="30"/>
      <c r="F25" s="30"/>
      <c r="G25" s="31"/>
      <c r="H25" s="26"/>
      <c r="I25" s="33"/>
      <c r="J25" s="33"/>
      <c r="K25" s="36"/>
    </row>
    <row r="26" spans="2:12" ht="12.75">
      <c r="B26" s="27"/>
      <c r="C26" s="28" t="s">
        <v>13</v>
      </c>
      <c r="D26" s="49">
        <f>(1/D25)-1</f>
        <v>-0.049917577732347396</v>
      </c>
      <c r="E26" s="30"/>
      <c r="F26" s="30"/>
      <c r="G26" s="31"/>
      <c r="H26" s="38" t="s">
        <v>61</v>
      </c>
      <c r="I26" s="33"/>
      <c r="J26" s="33"/>
      <c r="K26" s="50"/>
      <c r="L26" s="10"/>
    </row>
    <row r="27" spans="2:13" ht="12.75">
      <c r="B27" s="27"/>
      <c r="C27" s="28"/>
      <c r="D27" s="51"/>
      <c r="E27" s="30"/>
      <c r="F27" s="30"/>
      <c r="G27" s="31"/>
      <c r="H27" s="38" t="s">
        <v>62</v>
      </c>
      <c r="I27" s="33"/>
      <c r="J27" s="33"/>
      <c r="K27" s="50"/>
      <c r="L27" s="10"/>
      <c r="M27" s="11"/>
    </row>
    <row r="28" spans="2:13" ht="12.75">
      <c r="B28" s="27"/>
      <c r="C28" s="35" t="s">
        <v>31</v>
      </c>
      <c r="D28" s="51"/>
      <c r="E28" s="30"/>
      <c r="F28" s="30"/>
      <c r="G28" s="31"/>
      <c r="H28" s="38" t="s">
        <v>42</v>
      </c>
      <c r="I28" s="33"/>
      <c r="J28" s="33"/>
      <c r="K28" s="50"/>
      <c r="L28" s="10"/>
      <c r="M28" s="11"/>
    </row>
    <row r="29" spans="2:13" ht="7.5" customHeight="1">
      <c r="B29" s="27"/>
      <c r="C29" s="35"/>
      <c r="D29" s="51"/>
      <c r="E29" s="30"/>
      <c r="F29" s="30"/>
      <c r="G29" s="31"/>
      <c r="H29" s="38"/>
      <c r="I29" s="33"/>
      <c r="J29" s="33"/>
      <c r="K29" s="50"/>
      <c r="L29" s="10"/>
      <c r="M29" s="11"/>
    </row>
    <row r="30" spans="2:13" ht="12.75">
      <c r="B30" s="27"/>
      <c r="C30" s="28" t="s">
        <v>21</v>
      </c>
      <c r="D30" s="21">
        <v>0.31</v>
      </c>
      <c r="E30" s="30" t="s">
        <v>20</v>
      </c>
      <c r="F30" s="30"/>
      <c r="G30" s="31"/>
      <c r="H30" s="38"/>
      <c r="I30" s="33"/>
      <c r="J30" s="33"/>
      <c r="K30" s="50"/>
      <c r="L30" s="10"/>
      <c r="M30" s="11"/>
    </row>
    <row r="31" spans="2:13" ht="12.75">
      <c r="B31" s="27"/>
      <c r="C31" s="28" t="s">
        <v>22</v>
      </c>
      <c r="D31" s="22">
        <v>19</v>
      </c>
      <c r="E31" s="30" t="s">
        <v>19</v>
      </c>
      <c r="F31" s="30"/>
      <c r="G31" s="31"/>
      <c r="H31" s="38"/>
      <c r="I31" s="33"/>
      <c r="J31" s="33"/>
      <c r="K31" s="50"/>
      <c r="L31" s="10"/>
      <c r="M31" s="11"/>
    </row>
    <row r="32" spans="2:13" ht="12.75">
      <c r="B32" s="27"/>
      <c r="C32" s="28" t="s">
        <v>23</v>
      </c>
      <c r="D32" s="23">
        <v>58</v>
      </c>
      <c r="E32" s="30" t="s">
        <v>4</v>
      </c>
      <c r="F32" s="30"/>
      <c r="G32" s="31"/>
      <c r="H32" s="52"/>
      <c r="I32" s="33"/>
      <c r="J32" s="33"/>
      <c r="K32" s="50"/>
      <c r="L32" s="10"/>
      <c r="M32" s="11"/>
    </row>
    <row r="33" spans="2:13" ht="12.75">
      <c r="B33" s="27"/>
      <c r="C33" s="28" t="s">
        <v>45</v>
      </c>
      <c r="D33" s="73">
        <f>ROUND((D30*D31*(D32)^3)/150000,0)</f>
        <v>8</v>
      </c>
      <c r="E33" s="30" t="s">
        <v>1</v>
      </c>
      <c r="F33" s="30"/>
      <c r="G33" s="31"/>
      <c r="H33" s="52"/>
      <c r="I33" s="33"/>
      <c r="J33" s="33"/>
      <c r="K33" s="50"/>
      <c r="L33" s="10"/>
      <c r="M33" s="11"/>
    </row>
    <row r="34" spans="2:13" ht="12.75">
      <c r="B34" s="27"/>
      <c r="C34" s="28"/>
      <c r="D34" s="46"/>
      <c r="E34" s="30"/>
      <c r="F34" s="30"/>
      <c r="G34" s="31"/>
      <c r="H34" s="53"/>
      <c r="I34" s="33"/>
      <c r="J34" s="33"/>
      <c r="K34" s="50"/>
      <c r="L34" s="10"/>
      <c r="M34" s="11"/>
    </row>
    <row r="35" spans="2:13" ht="12.75">
      <c r="B35" s="27"/>
      <c r="C35" s="35" t="s">
        <v>43</v>
      </c>
      <c r="D35" s="46"/>
      <c r="E35" s="30"/>
      <c r="F35" s="30"/>
      <c r="G35" s="31"/>
      <c r="H35" s="53"/>
      <c r="I35" s="54"/>
      <c r="J35" s="33"/>
      <c r="K35" s="50"/>
      <c r="L35" s="10"/>
      <c r="M35" s="11"/>
    </row>
    <row r="36" spans="2:13" ht="7.5" customHeight="1">
      <c r="B36" s="27"/>
      <c r="C36" s="35"/>
      <c r="D36" s="46"/>
      <c r="E36" s="30"/>
      <c r="F36" s="30"/>
      <c r="G36" s="31"/>
      <c r="H36" s="53"/>
      <c r="I36" s="54"/>
      <c r="J36" s="33"/>
      <c r="K36" s="50"/>
      <c r="L36" s="10"/>
      <c r="M36" s="11"/>
    </row>
    <row r="37" spans="2:13" ht="12.75">
      <c r="B37" s="27"/>
      <c r="C37" s="28" t="s">
        <v>2</v>
      </c>
      <c r="D37" s="29">
        <f>($D$6/$D$13)^(1/3)*5.825</f>
        <v>12.810330129178602</v>
      </c>
      <c r="E37" s="30" t="s">
        <v>3</v>
      </c>
      <c r="F37" s="55"/>
      <c r="G37" s="44">
        <f>($D$13/$D$6)^(1/3)*234</f>
        <v>106.40241010614757</v>
      </c>
      <c r="H37" s="32" t="s">
        <v>4</v>
      </c>
      <c r="I37" s="54"/>
      <c r="J37" s="28" t="s">
        <v>6</v>
      </c>
      <c r="K37" s="56">
        <f>$D$38/$D37</f>
        <v>1.0531344519585024</v>
      </c>
      <c r="L37" s="10"/>
      <c r="M37" s="11"/>
    </row>
    <row r="38" spans="2:13" ht="12.75">
      <c r="B38" s="27"/>
      <c r="C38" s="28" t="s">
        <v>26</v>
      </c>
      <c r="D38" s="20">
        <v>13.491</v>
      </c>
      <c r="E38" s="30" t="s">
        <v>3</v>
      </c>
      <c r="F38" s="55"/>
      <c r="G38" s="24">
        <v>109.47</v>
      </c>
      <c r="H38" s="32" t="s">
        <v>4</v>
      </c>
      <c r="I38" s="54"/>
      <c r="J38" s="28" t="s">
        <v>5</v>
      </c>
      <c r="K38" s="56">
        <f>$G$38/$G$37</f>
        <v>1.0288300790441889</v>
      </c>
      <c r="L38" s="10"/>
      <c r="M38" s="11"/>
    </row>
    <row r="39" spans="2:13" ht="12.75">
      <c r="B39" s="27"/>
      <c r="C39" s="57" t="s">
        <v>32</v>
      </c>
      <c r="D39" s="29">
        <f>($D$6/($D$13*$D$25))^(1/3)*5.825*$K$37</f>
        <v>13.262678336203074</v>
      </c>
      <c r="E39" s="30" t="s">
        <v>3</v>
      </c>
      <c r="F39" s="55"/>
      <c r="G39" s="44">
        <f>(($D$13*$D$25)/$D$6)^(1/3)*234*$K$38</f>
        <v>111.35456448254666</v>
      </c>
      <c r="H39" s="32" t="s">
        <v>4</v>
      </c>
      <c r="I39" s="54"/>
      <c r="J39" s="33"/>
      <c r="K39" s="50"/>
      <c r="L39" s="10"/>
      <c r="M39" s="11"/>
    </row>
    <row r="40" spans="2:13" ht="12.75">
      <c r="B40" s="27"/>
      <c r="C40" s="58" t="s">
        <v>28</v>
      </c>
      <c r="D40" s="59">
        <f>($D$7/($D$13*$D$25))^(1/3)*5.825*$K$37</f>
        <v>13.224784763008667</v>
      </c>
      <c r="E40" s="60" t="s">
        <v>3</v>
      </c>
      <c r="F40" s="61"/>
      <c r="G40" s="62">
        <f>(($D$13*$D$25)/$D$7)^(1/3)*234*$K$38</f>
        <v>111.6736337464604</v>
      </c>
      <c r="H40" s="63" t="s">
        <v>4</v>
      </c>
      <c r="I40" s="33"/>
      <c r="J40" s="33"/>
      <c r="K40" s="50"/>
      <c r="L40" s="10"/>
      <c r="M40" s="11"/>
    </row>
    <row r="41" spans="2:13" ht="12.75">
      <c r="B41" s="27"/>
      <c r="C41" s="28"/>
      <c r="D41" s="29"/>
      <c r="E41" s="30"/>
      <c r="F41" s="55"/>
      <c r="G41" s="31"/>
      <c r="H41" s="32"/>
      <c r="I41" s="33"/>
      <c r="J41" s="33"/>
      <c r="K41" s="50"/>
      <c r="L41" s="10"/>
      <c r="M41" s="11"/>
    </row>
    <row r="42" spans="2:13" ht="12.75">
      <c r="B42" s="27"/>
      <c r="C42" s="64" t="s">
        <v>25</v>
      </c>
      <c r="D42" s="29"/>
      <c r="E42" s="30"/>
      <c r="F42" s="30"/>
      <c r="G42" s="53" t="s">
        <v>24</v>
      </c>
      <c r="H42" s="32"/>
      <c r="I42" s="33"/>
      <c r="J42" s="33"/>
      <c r="K42" s="50"/>
      <c r="L42" s="10"/>
      <c r="M42" s="11"/>
    </row>
    <row r="43" spans="2:13" ht="7.5" customHeight="1" thickBot="1">
      <c r="B43" s="65"/>
      <c r="C43" s="66"/>
      <c r="D43" s="67"/>
      <c r="E43" s="68"/>
      <c r="F43" s="68"/>
      <c r="G43" s="69"/>
      <c r="H43" s="70"/>
      <c r="I43" s="71"/>
      <c r="J43" s="71"/>
      <c r="K43" s="72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1">
      <selection activeCell="D13" sqref="D13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75" customWidth="1"/>
    <col min="5" max="5" width="1.421875" style="3" customWidth="1"/>
    <col min="6" max="6" width="8.57421875" style="3" customWidth="1"/>
    <col min="7" max="7" width="6.421875" style="76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91" t="s">
        <v>44</v>
      </c>
      <c r="C2" s="92"/>
      <c r="D2" s="92"/>
      <c r="E2" s="92"/>
      <c r="F2" s="92"/>
      <c r="G2" s="92"/>
      <c r="H2" s="92"/>
      <c r="I2" s="92"/>
      <c r="J2" s="92"/>
      <c r="K2" s="93"/>
    </row>
    <row r="3" spans="2:11" ht="7.5" customHeight="1">
      <c r="B3" s="27"/>
      <c r="C3" s="28"/>
      <c r="D3" s="77"/>
      <c r="E3" s="30"/>
      <c r="F3" s="30"/>
      <c r="G3" s="78"/>
      <c r="H3" s="32"/>
      <c r="I3" s="33"/>
      <c r="J3" s="33"/>
      <c r="K3" s="34" t="s">
        <v>66</v>
      </c>
    </row>
    <row r="4" spans="2:11" ht="12.75">
      <c r="B4" s="27"/>
      <c r="C4" s="35" t="s">
        <v>30</v>
      </c>
      <c r="D4" s="77"/>
      <c r="E4" s="30"/>
      <c r="F4" s="30"/>
      <c r="G4" s="78"/>
      <c r="H4" s="32"/>
      <c r="I4" s="33"/>
      <c r="J4" s="33"/>
      <c r="K4" s="36"/>
    </row>
    <row r="5" spans="2:11" ht="7.5" customHeight="1">
      <c r="B5" s="27"/>
      <c r="C5" s="35"/>
      <c r="D5" s="77"/>
      <c r="E5" s="30"/>
      <c r="F5" s="30"/>
      <c r="G5" s="78"/>
      <c r="H5" s="32"/>
      <c r="I5" s="33"/>
      <c r="J5" s="33"/>
      <c r="K5" s="36"/>
    </row>
    <row r="6" spans="2:11" ht="12.75">
      <c r="B6" s="27"/>
      <c r="C6" s="28" t="s">
        <v>17</v>
      </c>
      <c r="D6" s="18">
        <v>3640</v>
      </c>
      <c r="E6" s="30" t="s">
        <v>0</v>
      </c>
      <c r="F6" s="30"/>
      <c r="G6" s="78"/>
      <c r="H6" s="38" t="s">
        <v>34</v>
      </c>
      <c r="I6" s="33"/>
      <c r="J6" s="33"/>
      <c r="K6" s="36"/>
    </row>
    <row r="7" spans="2:11" ht="12.75">
      <c r="B7" s="27"/>
      <c r="C7" s="28" t="s">
        <v>27</v>
      </c>
      <c r="D7" s="18">
        <v>3600</v>
      </c>
      <c r="E7" s="30" t="s">
        <v>0</v>
      </c>
      <c r="F7" s="30"/>
      <c r="G7" s="78"/>
      <c r="H7" s="38" t="s">
        <v>35</v>
      </c>
      <c r="I7" s="33"/>
      <c r="J7" s="33"/>
      <c r="K7" s="36"/>
    </row>
    <row r="8" spans="2:11" ht="12.75">
      <c r="B8" s="27"/>
      <c r="C8" s="28" t="s">
        <v>33</v>
      </c>
      <c r="D8" s="18" t="s">
        <v>54</v>
      </c>
      <c r="E8" s="39" t="s">
        <v>37</v>
      </c>
      <c r="F8" s="39"/>
      <c r="G8" s="78"/>
      <c r="H8" s="38" t="s">
        <v>50</v>
      </c>
      <c r="I8" s="40"/>
      <c r="J8" s="33"/>
      <c r="K8" s="36"/>
    </row>
    <row r="9" spans="2:11" ht="12.75">
      <c r="B9" s="27"/>
      <c r="C9" s="28"/>
      <c r="D9" s="37"/>
      <c r="E9" s="30"/>
      <c r="F9" s="30"/>
      <c r="G9" s="78"/>
      <c r="H9" s="38" t="s">
        <v>49</v>
      </c>
      <c r="I9" s="33"/>
      <c r="J9" s="33"/>
      <c r="K9" s="36"/>
    </row>
    <row r="10" spans="2:11" ht="12.75">
      <c r="B10" s="27"/>
      <c r="C10" s="28" t="s">
        <v>51</v>
      </c>
      <c r="D10" s="18" t="s">
        <v>64</v>
      </c>
      <c r="E10" s="30" t="s">
        <v>55</v>
      </c>
      <c r="F10" s="30"/>
      <c r="G10" s="78"/>
      <c r="H10" s="38" t="s">
        <v>53</v>
      </c>
      <c r="I10" s="33"/>
      <c r="J10" s="33"/>
      <c r="K10" s="36"/>
    </row>
    <row r="11" spans="2:11" ht="12.75">
      <c r="B11" s="27"/>
      <c r="C11" s="28"/>
      <c r="D11" s="37"/>
      <c r="E11" s="30"/>
      <c r="F11" s="30"/>
      <c r="G11" s="78"/>
      <c r="H11" s="38" t="s">
        <v>52</v>
      </c>
      <c r="I11" s="33"/>
      <c r="J11" s="33"/>
      <c r="K11" s="36"/>
    </row>
    <row r="12" spans="2:11" ht="12.75">
      <c r="B12" s="27"/>
      <c r="C12" s="28" t="s">
        <v>56</v>
      </c>
      <c r="D12" s="18" t="s">
        <v>65</v>
      </c>
      <c r="E12" s="30" t="s">
        <v>58</v>
      </c>
      <c r="F12" s="30"/>
      <c r="G12" s="78"/>
      <c r="H12" s="38" t="s">
        <v>57</v>
      </c>
      <c r="I12" s="33"/>
      <c r="J12" s="33"/>
      <c r="K12" s="36"/>
    </row>
    <row r="13" spans="2:11" ht="12.75">
      <c r="B13" s="27"/>
      <c r="C13" s="28" t="s">
        <v>16</v>
      </c>
      <c r="D13" s="18">
        <v>270</v>
      </c>
      <c r="E13" s="30" t="s">
        <v>15</v>
      </c>
      <c r="F13" s="30"/>
      <c r="G13" s="78"/>
      <c r="H13" s="38" t="s">
        <v>39</v>
      </c>
      <c r="I13" s="33"/>
      <c r="J13" s="33"/>
      <c r="K13" s="36"/>
    </row>
    <row r="14" spans="2:11" ht="12.75">
      <c r="B14" s="27"/>
      <c r="C14" s="28" t="s">
        <v>18</v>
      </c>
      <c r="D14" s="18">
        <v>194</v>
      </c>
      <c r="E14" s="30" t="s">
        <v>1</v>
      </c>
      <c r="F14" s="30"/>
      <c r="G14" s="78"/>
      <c r="H14" s="38" t="s">
        <v>36</v>
      </c>
      <c r="I14" s="33"/>
      <c r="J14" s="33"/>
      <c r="K14" s="36"/>
    </row>
    <row r="15" spans="2:11" ht="12.75">
      <c r="B15" s="27"/>
      <c r="C15" s="28" t="s">
        <v>40</v>
      </c>
      <c r="D15" s="41">
        <f>($D$14+$D$33)*$D$25*(IF($D$8="M",1.16,1.2)+IF($D$10="R",0.01,0)+IF($D$10="A",0.05,0))</f>
        <v>241.47762937445546</v>
      </c>
      <c r="E15" s="42" t="s">
        <v>38</v>
      </c>
      <c r="F15" s="43">
        <f>($D$14+$D$33)*$D$25*(IF($D$8="M",1.18,1.23)+IF($D$10="R",0.01,0)+IF($D$10="A",0.05,0))</f>
        <v>245.60545209880513</v>
      </c>
      <c r="G15" s="79"/>
      <c r="H15" s="38" t="s">
        <v>41</v>
      </c>
      <c r="I15" s="33"/>
      <c r="J15" s="33"/>
      <c r="K15" s="36"/>
    </row>
    <row r="16" spans="2:11" ht="12.75">
      <c r="B16" s="27"/>
      <c r="C16" s="28"/>
      <c r="D16" s="41"/>
      <c r="E16" s="30"/>
      <c r="F16" s="43"/>
      <c r="G16" s="78"/>
      <c r="H16" s="74" t="s">
        <v>67</v>
      </c>
      <c r="I16" s="33"/>
      <c r="J16" s="33"/>
      <c r="K16" s="36"/>
    </row>
    <row r="17" spans="2:11" ht="12.75">
      <c r="B17" s="27"/>
      <c r="C17" s="35" t="s">
        <v>29</v>
      </c>
      <c r="D17" s="77"/>
      <c r="E17" s="30"/>
      <c r="F17" s="30"/>
      <c r="G17" s="78"/>
      <c r="H17" s="32"/>
      <c r="I17" s="33"/>
      <c r="J17" s="33"/>
      <c r="K17" s="36"/>
    </row>
    <row r="18" spans="2:11" ht="7.5" customHeight="1">
      <c r="B18" s="27"/>
      <c r="C18" s="35"/>
      <c r="D18" s="77"/>
      <c r="E18" s="30"/>
      <c r="F18" s="30"/>
      <c r="G18" s="78"/>
      <c r="H18" s="32"/>
      <c r="I18" s="33"/>
      <c r="J18" s="33"/>
      <c r="K18" s="36"/>
    </row>
    <row r="19" spans="2:11" ht="12.75">
      <c r="B19" s="27"/>
      <c r="C19" s="28" t="s">
        <v>59</v>
      </c>
      <c r="D19" s="18">
        <v>0</v>
      </c>
      <c r="E19" s="30" t="s">
        <v>60</v>
      </c>
      <c r="F19" s="78"/>
      <c r="G19" s="80">
        <f>D19*2.036</f>
        <v>0</v>
      </c>
      <c r="H19" s="33" t="s">
        <v>48</v>
      </c>
      <c r="I19" s="40" t="s">
        <v>68</v>
      </c>
      <c r="J19" s="33"/>
      <c r="K19" s="36"/>
    </row>
    <row r="20" spans="2:11" ht="12.75" customHeight="1">
      <c r="B20" s="27"/>
      <c r="C20" s="28" t="s">
        <v>47</v>
      </c>
      <c r="D20" s="18">
        <v>78</v>
      </c>
      <c r="E20" s="30" t="s">
        <v>9</v>
      </c>
      <c r="F20" s="30"/>
      <c r="G20" s="81">
        <f>(D20-32)*(5/9)</f>
        <v>25.555555555555557</v>
      </c>
      <c r="H20" s="79" t="s">
        <v>10</v>
      </c>
      <c r="I20" s="33"/>
      <c r="J20" s="33"/>
      <c r="K20" s="36"/>
    </row>
    <row r="21" spans="2:11" ht="12.75">
      <c r="B21" s="27"/>
      <c r="C21" s="28" t="s">
        <v>46</v>
      </c>
      <c r="D21" s="18">
        <v>84</v>
      </c>
      <c r="E21" s="30" t="s">
        <v>9</v>
      </c>
      <c r="F21" s="30"/>
      <c r="G21" s="81">
        <f>(D21-32)*(5/9)</f>
        <v>28.88888888888889</v>
      </c>
      <c r="H21" s="79" t="s">
        <v>10</v>
      </c>
      <c r="I21" s="33"/>
      <c r="J21" s="33"/>
      <c r="K21" s="36"/>
    </row>
    <row r="22" spans="2:11" ht="12.75">
      <c r="B22" s="27"/>
      <c r="C22" s="28" t="s">
        <v>11</v>
      </c>
      <c r="D22" s="19">
        <v>0.45</v>
      </c>
      <c r="E22" s="30"/>
      <c r="F22" s="30"/>
      <c r="G22" s="33"/>
      <c r="H22" s="82"/>
      <c r="I22" s="33"/>
      <c r="J22" s="33"/>
      <c r="K22" s="36"/>
    </row>
    <row r="23" spans="2:11" ht="12.75">
      <c r="B23" s="27"/>
      <c r="C23" s="28" t="s">
        <v>63</v>
      </c>
      <c r="D23" s="20">
        <v>29.3</v>
      </c>
      <c r="E23" s="30" t="s">
        <v>48</v>
      </c>
      <c r="F23" s="30"/>
      <c r="G23" s="83">
        <f>(D23*$I$23)</f>
        <v>992.2119769999999</v>
      </c>
      <c r="H23" s="79" t="s">
        <v>7</v>
      </c>
      <c r="I23" s="33">
        <f>33.86389</f>
        <v>33.86389</v>
      </c>
      <c r="J23" s="30" t="s">
        <v>14</v>
      </c>
      <c r="K23" s="36"/>
    </row>
    <row r="24" spans="2:11" ht="12.75">
      <c r="B24" s="27"/>
      <c r="C24" s="28" t="s">
        <v>12</v>
      </c>
      <c r="D24" s="47">
        <f>6.1078*10^((7.5*G21)/(237.3+G21))*D22/I23</f>
        <v>0.5288333296506811</v>
      </c>
      <c r="E24" s="30" t="s">
        <v>48</v>
      </c>
      <c r="F24" s="30"/>
      <c r="G24" s="83">
        <f>(D24*$I$23)</f>
        <v>17.908353703624403</v>
      </c>
      <c r="H24" s="79" t="s">
        <v>7</v>
      </c>
      <c r="I24" s="33"/>
      <c r="J24" s="33"/>
      <c r="K24" s="36"/>
    </row>
    <row r="25" spans="2:11" ht="12.75">
      <c r="B25" s="27"/>
      <c r="C25" s="28" t="s">
        <v>8</v>
      </c>
      <c r="D25" s="84">
        <f>IF($D$12="A",1.18*((29.235+$G$19)/($D$23+$G$19-(($G$19/$D$23)*$D$24)))*(($G$21+273)/298)^(1/2)-0.18,1.18*(29.235/($D$23-$D$24))*(($G$21+273)/298)^(1/2)-0.18)</f>
        <v>1.02682157322131</v>
      </c>
      <c r="E25" s="30"/>
      <c r="F25" s="30"/>
      <c r="G25" s="78"/>
      <c r="H25" s="79"/>
      <c r="I25" s="33"/>
      <c r="J25" s="33"/>
      <c r="K25" s="36"/>
    </row>
    <row r="26" spans="2:12" ht="12.75">
      <c r="B26" s="27"/>
      <c r="C26" s="28" t="s">
        <v>13</v>
      </c>
      <c r="D26" s="85">
        <f>(1/D25)-1</f>
        <v>-0.026120967771612214</v>
      </c>
      <c r="E26" s="30"/>
      <c r="F26" s="30"/>
      <c r="G26" s="78"/>
      <c r="H26" s="38" t="s">
        <v>61</v>
      </c>
      <c r="I26" s="33"/>
      <c r="J26" s="33"/>
      <c r="K26" s="50"/>
      <c r="L26" s="10"/>
    </row>
    <row r="27" spans="2:13" ht="12.75">
      <c r="B27" s="27"/>
      <c r="C27" s="28"/>
      <c r="D27" s="86"/>
      <c r="E27" s="30"/>
      <c r="F27" s="30"/>
      <c r="G27" s="78"/>
      <c r="H27" s="38" t="s">
        <v>62</v>
      </c>
      <c r="I27" s="33"/>
      <c r="J27" s="33"/>
      <c r="K27" s="50"/>
      <c r="L27" s="10"/>
      <c r="M27" s="11"/>
    </row>
    <row r="28" spans="2:13" ht="12.75">
      <c r="B28" s="27"/>
      <c r="C28" s="35" t="s">
        <v>31</v>
      </c>
      <c r="D28" s="86"/>
      <c r="E28" s="30"/>
      <c r="F28" s="30"/>
      <c r="G28" s="78"/>
      <c r="H28" s="38" t="s">
        <v>42</v>
      </c>
      <c r="I28" s="33"/>
      <c r="J28" s="33"/>
      <c r="K28" s="50"/>
      <c r="L28" s="10"/>
      <c r="M28" s="11"/>
    </row>
    <row r="29" spans="2:13" ht="7.5" customHeight="1">
      <c r="B29" s="27"/>
      <c r="C29" s="35"/>
      <c r="D29" s="86"/>
      <c r="E29" s="30"/>
      <c r="F29" s="30"/>
      <c r="G29" s="78"/>
      <c r="H29" s="38"/>
      <c r="I29" s="33"/>
      <c r="J29" s="33"/>
      <c r="K29" s="50"/>
      <c r="L29" s="10"/>
      <c r="M29" s="11"/>
    </row>
    <row r="30" spans="2:13" ht="12.75">
      <c r="B30" s="27"/>
      <c r="C30" s="28" t="s">
        <v>21</v>
      </c>
      <c r="D30" s="21">
        <v>0.26</v>
      </c>
      <c r="E30" s="30" t="s">
        <v>20</v>
      </c>
      <c r="F30" s="30"/>
      <c r="G30" s="78"/>
      <c r="H30" s="38"/>
      <c r="I30" s="33"/>
      <c r="J30" s="33"/>
      <c r="K30" s="50"/>
      <c r="L30" s="10"/>
      <c r="M30" s="11"/>
    </row>
    <row r="31" spans="2:13" ht="12.75">
      <c r="B31" s="27"/>
      <c r="C31" s="28" t="s">
        <v>22</v>
      </c>
      <c r="D31" s="22">
        <v>22</v>
      </c>
      <c r="E31" s="30" t="s">
        <v>19</v>
      </c>
      <c r="F31" s="30"/>
      <c r="G31" s="78"/>
      <c r="H31" s="38"/>
      <c r="I31" s="33"/>
      <c r="J31" s="33"/>
      <c r="K31" s="50"/>
      <c r="L31" s="10"/>
      <c r="M31" s="11"/>
    </row>
    <row r="32" spans="2:13" ht="12.75">
      <c r="B32" s="27"/>
      <c r="C32" s="28" t="s">
        <v>23</v>
      </c>
      <c r="D32" s="23">
        <v>58</v>
      </c>
      <c r="E32" s="30" t="s">
        <v>4</v>
      </c>
      <c r="F32" s="30"/>
      <c r="G32" s="78"/>
      <c r="H32" s="52"/>
      <c r="I32" s="33"/>
      <c r="J32" s="33"/>
      <c r="K32" s="50"/>
      <c r="L32" s="10"/>
      <c r="M32" s="11"/>
    </row>
    <row r="33" spans="2:13" ht="12.75">
      <c r="B33" s="27"/>
      <c r="C33" s="28" t="s">
        <v>45</v>
      </c>
      <c r="D33" s="87">
        <f>ROUND((D30*D31*(D32)^3)/150000,0)</f>
        <v>7</v>
      </c>
      <c r="E33" s="30" t="s">
        <v>1</v>
      </c>
      <c r="F33" s="30"/>
      <c r="G33" s="78"/>
      <c r="H33" s="52"/>
      <c r="I33" s="33"/>
      <c r="J33" s="33"/>
      <c r="K33" s="50"/>
      <c r="L33" s="10"/>
      <c r="M33" s="11"/>
    </row>
    <row r="34" spans="2:13" ht="12.75">
      <c r="B34" s="27"/>
      <c r="C34" s="28"/>
      <c r="D34" s="83"/>
      <c r="E34" s="30"/>
      <c r="F34" s="30"/>
      <c r="G34" s="78"/>
      <c r="H34" s="53"/>
      <c r="I34" s="33"/>
      <c r="J34" s="33"/>
      <c r="K34" s="50"/>
      <c r="L34" s="10"/>
      <c r="M34" s="11"/>
    </row>
    <row r="35" spans="2:13" ht="12.75">
      <c r="B35" s="27"/>
      <c r="C35" s="35" t="s">
        <v>43</v>
      </c>
      <c r="D35" s="83"/>
      <c r="E35" s="30"/>
      <c r="F35" s="30"/>
      <c r="G35" s="78"/>
      <c r="H35" s="53"/>
      <c r="I35" s="54"/>
      <c r="J35" s="33"/>
      <c r="K35" s="50"/>
      <c r="L35" s="10"/>
      <c r="M35" s="11"/>
    </row>
    <row r="36" spans="2:13" ht="7.5" customHeight="1">
      <c r="B36" s="27"/>
      <c r="C36" s="35"/>
      <c r="D36" s="83"/>
      <c r="E36" s="30"/>
      <c r="F36" s="30"/>
      <c r="G36" s="78"/>
      <c r="H36" s="53"/>
      <c r="I36" s="54"/>
      <c r="J36" s="33"/>
      <c r="K36" s="50"/>
      <c r="L36" s="10"/>
      <c r="M36" s="11"/>
    </row>
    <row r="37" spans="2:13" ht="12.75">
      <c r="B37" s="27"/>
      <c r="C37" s="28" t="s">
        <v>2</v>
      </c>
      <c r="D37" s="77">
        <f>($D$6/$D$13)^(1/3)*5.825</f>
        <v>13.863571806564353</v>
      </c>
      <c r="E37" s="30" t="s">
        <v>3</v>
      </c>
      <c r="F37" s="55"/>
      <c r="G37" s="80">
        <f>($D$13/$D$6)^(1/3)*234</f>
        <v>98.31881848475733</v>
      </c>
      <c r="H37" s="32" t="s">
        <v>4</v>
      </c>
      <c r="I37" s="54"/>
      <c r="J37" s="28" t="s">
        <v>6</v>
      </c>
      <c r="K37" s="56">
        <f>$D$38/$D37</f>
        <v>1.0432376448002973</v>
      </c>
      <c r="L37" s="10"/>
      <c r="M37" s="11"/>
    </row>
    <row r="38" spans="2:13" ht="12.75">
      <c r="B38" s="27"/>
      <c r="C38" s="28" t="s">
        <v>26</v>
      </c>
      <c r="D38" s="20">
        <v>14.463</v>
      </c>
      <c r="E38" s="30" t="s">
        <v>3</v>
      </c>
      <c r="F38" s="55"/>
      <c r="G38" s="24">
        <v>97.37</v>
      </c>
      <c r="H38" s="32" t="s">
        <v>4</v>
      </c>
      <c r="I38" s="54"/>
      <c r="J38" s="28" t="s">
        <v>5</v>
      </c>
      <c r="K38" s="56">
        <f>$G$38/$G$37</f>
        <v>0.9903495739739344</v>
      </c>
      <c r="L38" s="10"/>
      <c r="M38" s="11"/>
    </row>
    <row r="39" spans="2:13" ht="12.75">
      <c r="B39" s="27"/>
      <c r="C39" s="57" t="s">
        <v>32</v>
      </c>
      <c r="D39" s="77">
        <f>($D$6/($D$13*$D$25))^(1/3)*5.825*$K$37</f>
        <v>14.3359581563049</v>
      </c>
      <c r="E39" s="30" t="s">
        <v>3</v>
      </c>
      <c r="F39" s="55"/>
      <c r="G39" s="80">
        <f>(($D$13*$D$25)/$D$6)^(1/3)*234*$K$38</f>
        <v>98.23286972839354</v>
      </c>
      <c r="H39" s="32" t="s">
        <v>4</v>
      </c>
      <c r="I39" s="54"/>
      <c r="J39" s="33"/>
      <c r="K39" s="50"/>
      <c r="L39" s="10"/>
      <c r="M39" s="11"/>
    </row>
    <row r="40" spans="2:13" ht="12.75">
      <c r="B40" s="27"/>
      <c r="C40" s="58" t="s">
        <v>28</v>
      </c>
      <c r="D40" s="59">
        <f>($D$7/($D$13*$D$25))^(1/3)*5.825*$K$37</f>
        <v>14.283251951977302</v>
      </c>
      <c r="E40" s="60" t="s">
        <v>3</v>
      </c>
      <c r="F40" s="61"/>
      <c r="G40" s="62">
        <f>(($D$13*$D$25)/$D$7)^(1/3)*234*$K$38</f>
        <v>98.59535592698464</v>
      </c>
      <c r="H40" s="63" t="s">
        <v>4</v>
      </c>
      <c r="I40" s="33"/>
      <c r="J40" s="33"/>
      <c r="K40" s="50"/>
      <c r="L40" s="10"/>
      <c r="M40" s="11"/>
    </row>
    <row r="41" spans="2:13" ht="12.75">
      <c r="B41" s="27"/>
      <c r="C41" s="28"/>
      <c r="D41" s="77"/>
      <c r="E41" s="30"/>
      <c r="F41" s="55"/>
      <c r="G41" s="78"/>
      <c r="H41" s="32"/>
      <c r="I41" s="33"/>
      <c r="J41" s="33"/>
      <c r="K41" s="50"/>
      <c r="L41" s="10"/>
      <c r="M41" s="11"/>
    </row>
    <row r="42" spans="2:13" ht="12.75">
      <c r="B42" s="27"/>
      <c r="C42" s="64" t="s">
        <v>25</v>
      </c>
      <c r="D42" s="77"/>
      <c r="E42" s="30"/>
      <c r="F42" s="30"/>
      <c r="G42" s="53" t="s">
        <v>24</v>
      </c>
      <c r="H42" s="32"/>
      <c r="I42" s="33"/>
      <c r="J42" s="33"/>
      <c r="K42" s="50"/>
      <c r="L42" s="10"/>
      <c r="M42" s="11"/>
    </row>
    <row r="43" spans="2:13" ht="7.5" customHeight="1" thickBot="1">
      <c r="B43" s="65"/>
      <c r="C43" s="66"/>
      <c r="D43" s="88"/>
      <c r="E43" s="68"/>
      <c r="F43" s="68"/>
      <c r="G43" s="89"/>
      <c r="H43" s="70"/>
      <c r="I43" s="71"/>
      <c r="J43" s="71"/>
      <c r="K43" s="72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76"/>
      <c r="M52" s="8"/>
    </row>
    <row r="53" spans="11:13" ht="12.75">
      <c r="K53" s="3"/>
      <c r="L53" s="76"/>
      <c r="M53" s="8"/>
    </row>
    <row r="54" ht="12.75">
      <c r="D54" s="90"/>
    </row>
    <row r="55" spans="3:13" ht="12.75">
      <c r="C55" s="3"/>
      <c r="D55" s="1"/>
      <c r="I55" s="1"/>
      <c r="J55" s="75"/>
      <c r="K55" s="3"/>
      <c r="L55" s="76"/>
      <c r="M55" s="8"/>
    </row>
    <row r="56" spans="3:13" ht="12.75">
      <c r="C56" s="3"/>
      <c r="D56" s="1"/>
      <c r="I56" s="1"/>
      <c r="J56" s="4"/>
      <c r="K56" s="3"/>
      <c r="L56" s="76"/>
      <c r="M56" s="8"/>
    </row>
    <row r="57" spans="9:13" ht="12.75">
      <c r="I57" s="1"/>
      <c r="J57" s="75"/>
      <c r="K57" s="9"/>
      <c r="L57" s="76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2007-06-26T06:36:37Z</dcterms:modified>
  <cp:category/>
  <cp:version/>
  <cp:contentType/>
  <cp:contentStatus/>
</cp:coreProperties>
</file>